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_1/Documents/Architektur/Jahr 3/Acoustic/"/>
    </mc:Choice>
  </mc:AlternateContent>
  <xr:revisionPtr revIDLastSave="0" documentId="8_{1B2E1E73-D976-BB47-A257-72178E86DCF3}" xr6:coauthVersionLast="47" xr6:coauthVersionMax="47" xr10:uidLastSave="{00000000-0000-0000-0000-000000000000}"/>
  <bookViews>
    <workbookView xWindow="1100" yWindow="820" windowWidth="28040" windowHeight="17440"/>
  </bookViews>
  <sheets>
    <sheet name="absorption_coefficie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45" i="1"/>
  <c r="J46" i="1"/>
  <c r="V48" i="1"/>
  <c r="U48" i="1"/>
  <c r="B46" i="1"/>
  <c r="C20" i="1" s="1"/>
  <c r="K20" i="1" s="1"/>
  <c r="J20" i="1"/>
  <c r="J26" i="1"/>
  <c r="I10" i="1" s="1"/>
  <c r="F25" i="1"/>
  <c r="I26" i="1"/>
  <c r="I9" i="1" s="1"/>
  <c r="K24" i="1"/>
  <c r="U47" i="1"/>
  <c r="U46" i="1"/>
  <c r="V46" i="1" s="1"/>
  <c r="V44" i="1"/>
  <c r="D20" i="1"/>
  <c r="D21" i="1"/>
  <c r="K21" i="1" s="1"/>
  <c r="M46" i="1"/>
  <c r="H21" i="1" s="1"/>
  <c r="C25" i="1"/>
  <c r="E24" i="1"/>
  <c r="G21" i="1"/>
  <c r="G26" i="1" s="1"/>
  <c r="I7" i="1" s="1"/>
  <c r="F20" i="1"/>
  <c r="H45" i="1"/>
  <c r="B24" i="1" s="1"/>
  <c r="D47" i="1"/>
  <c r="D25" i="1" s="1"/>
  <c r="F46" i="1"/>
  <c r="F22" i="1" s="1"/>
  <c r="F45" i="1"/>
  <c r="C22" i="1" s="1"/>
  <c r="K22" i="1" s="1"/>
  <c r="E23" i="1" l="1"/>
  <c r="K25" i="1"/>
  <c r="O10" i="1"/>
  <c r="Q10" i="1"/>
  <c r="S10" i="1"/>
  <c r="M10" i="1"/>
  <c r="N10" i="1"/>
  <c r="P10" i="1"/>
  <c r="R10" i="1"/>
  <c r="M9" i="1"/>
  <c r="N9" i="1"/>
  <c r="Q9" i="1"/>
  <c r="S9" i="1"/>
  <c r="O9" i="1"/>
  <c r="P9" i="1"/>
  <c r="R9" i="1"/>
  <c r="Q7" i="1"/>
  <c r="R7" i="1"/>
  <c r="S7" i="1"/>
  <c r="M7" i="1"/>
  <c r="N7" i="1"/>
  <c r="O7" i="1"/>
  <c r="P7" i="1"/>
  <c r="E26" i="1"/>
  <c r="I5" i="1" s="1"/>
  <c r="B26" i="1"/>
  <c r="I2" i="1" s="1"/>
  <c r="F26" i="1"/>
  <c r="I6" i="1" s="1"/>
  <c r="H26" i="1"/>
  <c r="I8" i="1" s="1"/>
  <c r="C26" i="1"/>
  <c r="I3" i="1" s="1"/>
  <c r="P2" i="1" l="1"/>
  <c r="R2" i="1"/>
  <c r="S2" i="1"/>
  <c r="M2" i="1"/>
  <c r="O2" i="1"/>
  <c r="Q2" i="1"/>
  <c r="N2" i="1"/>
  <c r="M8" i="1"/>
  <c r="N8" i="1"/>
  <c r="O8" i="1"/>
  <c r="P8" i="1"/>
  <c r="Q8" i="1"/>
  <c r="R8" i="1"/>
  <c r="S8" i="1"/>
  <c r="M5" i="1"/>
  <c r="N5" i="1"/>
  <c r="O5" i="1"/>
  <c r="P5" i="1"/>
  <c r="Q5" i="1"/>
  <c r="R5" i="1"/>
  <c r="S5" i="1"/>
  <c r="P3" i="1"/>
  <c r="M3" i="1"/>
  <c r="N3" i="1"/>
  <c r="Q3" i="1"/>
  <c r="R3" i="1"/>
  <c r="S3" i="1"/>
  <c r="O3" i="1"/>
  <c r="P6" i="1"/>
  <c r="R6" i="1"/>
  <c r="N6" i="1"/>
  <c r="O6" i="1"/>
  <c r="Q6" i="1"/>
  <c r="S6" i="1"/>
  <c r="M6" i="1"/>
  <c r="D23" i="1"/>
  <c r="J44" i="1"/>
  <c r="K26" i="1" l="1"/>
  <c r="D26" i="1"/>
  <c r="I4" i="1" s="1"/>
  <c r="M4" i="1" l="1"/>
  <c r="B11" i="1" s="1"/>
  <c r="N4" i="1"/>
  <c r="C11" i="1" s="1"/>
  <c r="P4" i="1"/>
  <c r="E11" i="1" s="1"/>
  <c r="E12" i="1" s="1"/>
  <c r="Q4" i="1"/>
  <c r="F11" i="1" s="1"/>
  <c r="F12" i="1" s="1"/>
  <c r="R4" i="1"/>
  <c r="G11" i="1" s="1"/>
  <c r="G12" i="1" s="1"/>
  <c r="O4" i="1"/>
  <c r="D11" i="1" s="1"/>
  <c r="D12" i="1" s="1"/>
  <c r="S4" i="1"/>
  <c r="H11" i="1" s="1"/>
  <c r="H12" i="1" s="1"/>
  <c r="C12" i="1" l="1"/>
  <c r="B12" i="1"/>
  <c r="I12" i="1" s="1"/>
</calcChain>
</file>

<file path=xl/sharedStrings.xml><?xml version="1.0" encoding="utf-8"?>
<sst xmlns="http://schemas.openxmlformats.org/spreadsheetml/2006/main" count="65" uniqueCount="44">
  <si>
    <t>Material</t>
  </si>
  <si>
    <t>Glass</t>
  </si>
  <si>
    <t>Plasterboard</t>
  </si>
  <si>
    <t>Wooden door</t>
  </si>
  <si>
    <t>curtain</t>
  </si>
  <si>
    <t>wall panels</t>
  </si>
  <si>
    <t>chairs</t>
  </si>
  <si>
    <t>u</t>
  </si>
  <si>
    <t>d</t>
  </si>
  <si>
    <t>r</t>
  </si>
  <si>
    <t>o</t>
  </si>
  <si>
    <t>l</t>
  </si>
  <si>
    <t>b</t>
  </si>
  <si>
    <t>tot m^2</t>
  </si>
  <si>
    <t>absorb</t>
  </si>
  <si>
    <t>wood</t>
  </si>
  <si>
    <t>tot</t>
  </si>
  <si>
    <t>plaster</t>
  </si>
  <si>
    <t>wood door</t>
  </si>
  <si>
    <t>vorhang</t>
  </si>
  <si>
    <t>glass</t>
  </si>
  <si>
    <t>carpet</t>
  </si>
  <si>
    <t>surface</t>
  </si>
  <si>
    <t>roof</t>
  </si>
  <si>
    <t>floor</t>
  </si>
  <si>
    <t>back wall</t>
  </si>
  <si>
    <t>stage</t>
  </si>
  <si>
    <t>glass side</t>
  </si>
  <si>
    <t>entrance side</t>
  </si>
  <si>
    <t>accoustic wall panels</t>
  </si>
  <si>
    <t>total</t>
  </si>
  <si>
    <t>Total</t>
  </si>
  <si>
    <t>3m</t>
  </si>
  <si>
    <t>1m</t>
  </si>
  <si>
    <t>4m</t>
  </si>
  <si>
    <t>curt 3m</t>
  </si>
  <si>
    <t>wood in m^2</t>
  </si>
  <si>
    <t>Area (m^2)</t>
  </si>
  <si>
    <t>125hz</t>
  </si>
  <si>
    <t>250 Hz Helmholz</t>
  </si>
  <si>
    <t>125 Hz Helmholz</t>
  </si>
  <si>
    <t>Äquivalente Absorptionsfläche</t>
  </si>
  <si>
    <t>Reverberation time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</si>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</sst>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1" xfId="0" applyBorder="1"/>
    <xf numFmtId="0" fontId="0" fillId="0" borderId="14" xfId="0" applyBorder="1"/>
    <xf numFmtId="0" fontId="0" fillId="0" borderId="13" xfId="0" applyBorder="1"/>
    <xf numFmtId="0" fontId="0" fillId="0" borderId="10" xfId="0" applyFill="1" applyBorder="1"/>
    <xf numFmtId="0" fontId="0" fillId="0" borderId="15" xfId="0" applyBorder="1"/>
    <xf numFmtId="0" fontId="0" fillId="0" borderId="16" xfId="0" applyBorder="1"/>
    <xf numFmtId="0" fontId="0" fillId="0" borderId="13" xfId="0" applyFill="1" applyBorder="1"/>
    <xf numFmtId="0" fontId="0" fillId="0" borderId="14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zoomScale="206" workbookViewId="0">
      <selection activeCell="L7" sqref="L7"/>
    </sheetView>
  </sheetViews>
  <sheetFormatPr baseColWidth="10" defaultRowHeight="16" x14ac:dyDescent="0.2"/>
  <cols>
    <col min="1" max="1" width="24.83203125" customWidth="1"/>
    <col min="15" max="15" width="8.83203125" customWidth="1"/>
    <col min="16" max="16" width="11.6640625" customWidth="1"/>
    <col min="17" max="17" width="11.83203125" customWidth="1"/>
    <col min="18" max="18" width="9.83203125" customWidth="1"/>
    <col min="19" max="19" width="12" customWidth="1"/>
    <col min="20" max="20" width="12.6640625" customWidth="1"/>
    <col min="21" max="21" width="10.5" customWidth="1"/>
    <col min="22" max="22" width="18.1640625" customWidth="1"/>
    <col min="23" max="24" width="9.83203125" customWidth="1"/>
    <col min="25" max="25" width="14.5" customWidth="1"/>
    <col min="26" max="26" width="15.1640625" customWidth="1"/>
  </cols>
  <sheetData>
    <row r="1" spans="1:19" x14ac:dyDescent="0.2">
      <c r="A1" s="2" t="s">
        <v>0</v>
      </c>
      <c r="B1" s="3">
        <v>125</v>
      </c>
      <c r="C1" s="3">
        <v>250</v>
      </c>
      <c r="D1" s="3">
        <v>500</v>
      </c>
      <c r="E1" s="3">
        <v>1000</v>
      </c>
      <c r="F1" s="3">
        <v>2000</v>
      </c>
      <c r="G1" s="3">
        <v>4000</v>
      </c>
      <c r="H1" s="3">
        <v>8000</v>
      </c>
      <c r="I1" s="8" t="s">
        <v>37</v>
      </c>
      <c r="L1" s="3"/>
      <c r="M1" s="3">
        <v>125</v>
      </c>
      <c r="N1" s="3">
        <v>250</v>
      </c>
      <c r="O1" s="3">
        <v>500</v>
      </c>
      <c r="P1" s="3">
        <v>1000</v>
      </c>
      <c r="Q1" s="3">
        <v>2000</v>
      </c>
      <c r="R1" s="3">
        <v>4000</v>
      </c>
      <c r="S1" s="3">
        <v>8000</v>
      </c>
    </row>
    <row r="2" spans="1:19" x14ac:dyDescent="0.2">
      <c r="A2" s="1" t="s">
        <v>1</v>
      </c>
      <c r="B2">
        <v>10</v>
      </c>
      <c r="C2">
        <v>7</v>
      </c>
      <c r="D2">
        <v>6</v>
      </c>
      <c r="E2">
        <v>6</v>
      </c>
      <c r="F2">
        <v>6</v>
      </c>
      <c r="G2">
        <v>9</v>
      </c>
      <c r="H2" s="11">
        <v>12</v>
      </c>
      <c r="I2" s="14">
        <f>B26</f>
        <v>18.52</v>
      </c>
      <c r="M2">
        <f>B2*$I2/100</f>
        <v>1.8519999999999999</v>
      </c>
      <c r="N2">
        <f>C2*$I2/100</f>
        <v>1.2963999999999998</v>
      </c>
      <c r="O2">
        <f>D2*$I2/100</f>
        <v>1.1112</v>
      </c>
      <c r="P2">
        <f>E2*$I2/100</f>
        <v>1.1112</v>
      </c>
      <c r="Q2">
        <f>F2*$I2/100</f>
        <v>1.1112</v>
      </c>
      <c r="R2">
        <f>G2*$I2/100</f>
        <v>1.6668000000000001</v>
      </c>
      <c r="S2">
        <f>H2*$I2/100</f>
        <v>2.2223999999999999</v>
      </c>
    </row>
    <row r="3" spans="1:19" x14ac:dyDescent="0.2">
      <c r="A3" s="1" t="s">
        <v>2</v>
      </c>
      <c r="B3">
        <v>23</v>
      </c>
      <c r="C3">
        <v>21</v>
      </c>
      <c r="D3">
        <v>19</v>
      </c>
      <c r="E3">
        <v>14</v>
      </c>
      <c r="F3">
        <v>12</v>
      </c>
      <c r="G3">
        <v>13</v>
      </c>
      <c r="H3" s="1">
        <v>10</v>
      </c>
      <c r="I3" s="14">
        <f>C26</f>
        <v>67.41</v>
      </c>
      <c r="M3">
        <f>B3*$I3/100</f>
        <v>15.504299999999999</v>
      </c>
      <c r="N3">
        <f>C3*$I3/100</f>
        <v>14.156099999999999</v>
      </c>
      <c r="O3">
        <f>D3*$I3/100</f>
        <v>12.8079</v>
      </c>
      <c r="P3">
        <f>E3*$I3/100</f>
        <v>9.4374000000000002</v>
      </c>
      <c r="Q3">
        <f>F3*$I3/100</f>
        <v>8.0891999999999999</v>
      </c>
      <c r="R3">
        <f>G3*$I3/100</f>
        <v>8.7632999999999992</v>
      </c>
      <c r="S3">
        <f>H3*$I3/100</f>
        <v>6.7409999999999988</v>
      </c>
    </row>
    <row r="4" spans="1:19" x14ac:dyDescent="0.2">
      <c r="A4" s="1" t="s">
        <v>3</v>
      </c>
      <c r="B4">
        <v>10</v>
      </c>
      <c r="C4">
        <v>7</v>
      </c>
      <c r="D4">
        <v>5</v>
      </c>
      <c r="E4">
        <v>4</v>
      </c>
      <c r="F4">
        <v>4</v>
      </c>
      <c r="G4">
        <v>4</v>
      </c>
      <c r="H4" s="1">
        <v>4</v>
      </c>
      <c r="I4" s="14">
        <f>D26</f>
        <v>41.91</v>
      </c>
      <c r="M4">
        <f>B4*$I4/100</f>
        <v>4.1909999999999998</v>
      </c>
      <c r="N4">
        <f>C4*$I4/100</f>
        <v>2.9337</v>
      </c>
      <c r="O4">
        <f>D4*$I4/100</f>
        <v>2.0954999999999999</v>
      </c>
      <c r="P4">
        <f>E4*$I4/100</f>
        <v>1.6763999999999999</v>
      </c>
      <c r="Q4">
        <f>F4*$I4/100</f>
        <v>1.6763999999999999</v>
      </c>
      <c r="R4">
        <f>G4*$I4/100</f>
        <v>1.6763999999999999</v>
      </c>
      <c r="S4">
        <f>H4*$I4/100</f>
        <v>1.6763999999999999</v>
      </c>
    </row>
    <row r="5" spans="1:19" x14ac:dyDescent="0.2">
      <c r="A5" s="1" t="s">
        <v>4</v>
      </c>
      <c r="B5">
        <v>4</v>
      </c>
      <c r="C5">
        <v>30</v>
      </c>
      <c r="D5">
        <v>43</v>
      </c>
      <c r="E5">
        <v>63</v>
      </c>
      <c r="F5">
        <v>75</v>
      </c>
      <c r="G5">
        <v>70</v>
      </c>
      <c r="H5" s="1"/>
      <c r="I5" s="14">
        <f>E26</f>
        <v>33.819999999999993</v>
      </c>
      <c r="M5">
        <f>B5*$I5/100</f>
        <v>1.3527999999999998</v>
      </c>
      <c r="N5">
        <f>C5*$I5/100</f>
        <v>10.145999999999997</v>
      </c>
      <c r="O5">
        <f>D5*$I5/100</f>
        <v>14.542599999999998</v>
      </c>
      <c r="P5">
        <f>E5*$I5/100</f>
        <v>21.306599999999992</v>
      </c>
      <c r="Q5">
        <f>F5*$I5/100</f>
        <v>25.364999999999995</v>
      </c>
      <c r="R5">
        <f>G5*$I5/100</f>
        <v>23.673999999999996</v>
      </c>
      <c r="S5">
        <f>H5*$I5/100</f>
        <v>0</v>
      </c>
    </row>
    <row r="6" spans="1:19" x14ac:dyDescent="0.2">
      <c r="A6" s="1" t="s">
        <v>5</v>
      </c>
      <c r="B6">
        <v>29</v>
      </c>
      <c r="C6">
        <v>77</v>
      </c>
      <c r="D6">
        <v>100</v>
      </c>
      <c r="E6">
        <v>100</v>
      </c>
      <c r="F6">
        <v>97</v>
      </c>
      <c r="G6">
        <v>100</v>
      </c>
      <c r="H6" s="1">
        <v>100</v>
      </c>
      <c r="I6" s="14">
        <f>F26</f>
        <v>36</v>
      </c>
      <c r="M6">
        <f>B6*$I6/100</f>
        <v>10.44</v>
      </c>
      <c r="N6">
        <f>C6*$I6/100</f>
        <v>27.72</v>
      </c>
      <c r="O6">
        <f>D6*$I6/100</f>
        <v>36</v>
      </c>
      <c r="P6">
        <f>E6*$I6/100</f>
        <v>36</v>
      </c>
      <c r="Q6">
        <f>F6*$I6/100</f>
        <v>34.92</v>
      </c>
      <c r="R6">
        <f>G6*$I6/100</f>
        <v>36</v>
      </c>
      <c r="S6">
        <f>H6*$I6/100</f>
        <v>36</v>
      </c>
    </row>
    <row r="7" spans="1:19" x14ac:dyDescent="0.2">
      <c r="A7" s="1" t="s">
        <v>6</v>
      </c>
      <c r="B7">
        <v>50</v>
      </c>
      <c r="C7">
        <v>30</v>
      </c>
      <c r="D7">
        <v>40</v>
      </c>
      <c r="E7">
        <v>76</v>
      </c>
      <c r="F7">
        <v>80</v>
      </c>
      <c r="G7">
        <v>76</v>
      </c>
      <c r="H7" s="1">
        <v>95</v>
      </c>
      <c r="I7" s="14">
        <f>G26</f>
        <v>39.4</v>
      </c>
      <c r="M7">
        <f>B7*$I7/100</f>
        <v>19.7</v>
      </c>
      <c r="N7">
        <f>C7*$I7/100</f>
        <v>11.82</v>
      </c>
      <c r="O7">
        <f>D7*$I7/100</f>
        <v>15.76</v>
      </c>
      <c r="P7">
        <f>E7*$I7/100</f>
        <v>29.944000000000003</v>
      </c>
      <c r="Q7">
        <f>F7*$I7/100</f>
        <v>31.52</v>
      </c>
      <c r="R7">
        <f>G7*$I7/100</f>
        <v>29.944000000000003</v>
      </c>
      <c r="S7">
        <f>H7*$I7/100</f>
        <v>37.43</v>
      </c>
    </row>
    <row r="8" spans="1:19" x14ac:dyDescent="0.2">
      <c r="A8" s="1" t="s">
        <v>21</v>
      </c>
      <c r="B8">
        <v>1</v>
      </c>
      <c r="C8">
        <v>2</v>
      </c>
      <c r="D8">
        <v>6</v>
      </c>
      <c r="E8">
        <v>15</v>
      </c>
      <c r="F8">
        <v>25</v>
      </c>
      <c r="G8">
        <v>45</v>
      </c>
      <c r="H8" s="1">
        <v>55</v>
      </c>
      <c r="I8" s="14">
        <f>H26</f>
        <v>29.09</v>
      </c>
      <c r="M8">
        <f>B8*$I8/100</f>
        <v>0.29089999999999999</v>
      </c>
      <c r="N8">
        <f>C8*$I8/100</f>
        <v>0.58179999999999998</v>
      </c>
      <c r="O8">
        <f>D8*$I8/100</f>
        <v>1.7453999999999998</v>
      </c>
      <c r="P8">
        <f>E8*$I8/100</f>
        <v>4.3635000000000002</v>
      </c>
      <c r="Q8">
        <f>F8*$I8/100</f>
        <v>7.2725</v>
      </c>
      <c r="R8">
        <f>G8*$I8/100</f>
        <v>13.090499999999999</v>
      </c>
      <c r="S8">
        <f>H8*$I8/100</f>
        <v>15.999500000000001</v>
      </c>
    </row>
    <row r="9" spans="1:19" x14ac:dyDescent="0.2">
      <c r="A9" s="6" t="s">
        <v>40</v>
      </c>
      <c r="B9">
        <v>95</v>
      </c>
      <c r="C9">
        <v>20</v>
      </c>
      <c r="D9">
        <v>0</v>
      </c>
      <c r="E9">
        <v>0</v>
      </c>
      <c r="F9">
        <v>0</v>
      </c>
      <c r="G9">
        <v>0</v>
      </c>
      <c r="H9" s="1">
        <v>0</v>
      </c>
      <c r="I9">
        <f>I26</f>
        <v>28</v>
      </c>
      <c r="M9">
        <f>B9*$I9/100</f>
        <v>26.6</v>
      </c>
      <c r="N9">
        <f>C9*$I9/100</f>
        <v>5.6</v>
      </c>
      <c r="O9">
        <f>D9*$I9/100</f>
        <v>0</v>
      </c>
      <c r="P9">
        <f>E9*$I9/100</f>
        <v>0</v>
      </c>
      <c r="Q9">
        <f>F9*$I9/100</f>
        <v>0</v>
      </c>
      <c r="R9">
        <f>G9*$I9/100</f>
        <v>0</v>
      </c>
      <c r="S9">
        <f>H9*$I9/100</f>
        <v>0</v>
      </c>
    </row>
    <row r="10" spans="1:19" x14ac:dyDescent="0.2">
      <c r="A10" s="1" t="s">
        <v>39</v>
      </c>
      <c r="B10">
        <v>20</v>
      </c>
      <c r="C10">
        <v>95</v>
      </c>
      <c r="D10">
        <v>0</v>
      </c>
      <c r="E10">
        <v>0</v>
      </c>
      <c r="F10">
        <v>0</v>
      </c>
      <c r="G10">
        <v>0</v>
      </c>
      <c r="H10" s="2">
        <v>0</v>
      </c>
      <c r="I10" s="8">
        <f>J26</f>
        <v>10</v>
      </c>
      <c r="M10">
        <f>B10*$I10/100</f>
        <v>2</v>
      </c>
      <c r="N10">
        <f>C10*$I10/100</f>
        <v>9.5</v>
      </c>
      <c r="O10">
        <f>D10*$I10/100</f>
        <v>0</v>
      </c>
      <c r="P10">
        <f>E10*$I10/100</f>
        <v>0</v>
      </c>
      <c r="Q10">
        <f>F10*$I10/100</f>
        <v>0</v>
      </c>
      <c r="R10">
        <f>G10*$I10/100</f>
        <v>0</v>
      </c>
      <c r="S10">
        <f>H10*$I10/100</f>
        <v>0</v>
      </c>
    </row>
    <row r="11" spans="1:19" x14ac:dyDescent="0.2">
      <c r="A11" s="11" t="s">
        <v>41</v>
      </c>
      <c r="B11" s="13">
        <f>SUM(M2:M10)</f>
        <v>81.930999999999997</v>
      </c>
      <c r="C11" s="13">
        <f>SUM(N2:N10)</f>
        <v>83.753999999999991</v>
      </c>
      <c r="D11" s="13">
        <f>SUM(O2:O8)</f>
        <v>84.062600000000003</v>
      </c>
      <c r="E11" s="13">
        <f>SUM(P2:P8)</f>
        <v>103.8391</v>
      </c>
      <c r="F11" s="13">
        <f>SUM(Q2:Q8)</f>
        <v>109.95429999999999</v>
      </c>
      <c r="G11" s="13">
        <f>SUM(R2:R8)</f>
        <v>114.815</v>
      </c>
      <c r="H11" s="13">
        <f>SUM(S2:S8)</f>
        <v>100.06929999999998</v>
      </c>
      <c r="I11" s="8" t="s">
        <v>43</v>
      </c>
    </row>
    <row r="12" spans="1:19" x14ac:dyDescent="0.2">
      <c r="A12" s="1" t="s">
        <v>42</v>
      </c>
      <c r="B12">
        <f t="shared" ref="B12:H12" si="0">0.161*(360/B11)</f>
        <v>0.70742454016184353</v>
      </c>
      <c r="C12">
        <f t="shared" si="0"/>
        <v>0.69202664947345804</v>
      </c>
      <c r="D12">
        <f t="shared" si="0"/>
        <v>0.68948616864098899</v>
      </c>
      <c r="E12">
        <f t="shared" si="0"/>
        <v>0.55817124763215398</v>
      </c>
      <c r="F12">
        <f t="shared" si="0"/>
        <v>0.52712808866956551</v>
      </c>
      <c r="G12">
        <f t="shared" si="0"/>
        <v>0.50481208901275965</v>
      </c>
      <c r="H12">
        <f t="shared" si="0"/>
        <v>0.57919861535955597</v>
      </c>
      <c r="I12" s="7">
        <f>SUM(B12:H12)/7</f>
        <v>0.60832105699290373</v>
      </c>
    </row>
    <row r="19" spans="1:17" x14ac:dyDescent="0.2">
      <c r="A19" s="2" t="s">
        <v>22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29</v>
      </c>
      <c r="G19" s="4" t="s">
        <v>6</v>
      </c>
      <c r="H19" s="4" t="s">
        <v>21</v>
      </c>
      <c r="I19" s="10" t="s">
        <v>40</v>
      </c>
      <c r="J19" s="2" t="s">
        <v>39</v>
      </c>
      <c r="K19" s="3" t="s">
        <v>30</v>
      </c>
    </row>
    <row r="20" spans="1:17" x14ac:dyDescent="0.2">
      <c r="A20" s="1" t="s">
        <v>23</v>
      </c>
      <c r="B20" s="5">
        <v>0</v>
      </c>
      <c r="C20" s="5">
        <f>B46</f>
        <v>21.489999999999995</v>
      </c>
      <c r="D20" s="5">
        <f>B47</f>
        <v>14.73</v>
      </c>
      <c r="E20" s="5">
        <v>0</v>
      </c>
      <c r="F20" s="5">
        <f>B45</f>
        <v>20</v>
      </c>
      <c r="G20" s="5">
        <v>0</v>
      </c>
      <c r="H20" s="5">
        <v>0</v>
      </c>
      <c r="I20" s="9">
        <v>25</v>
      </c>
      <c r="J20" s="1">
        <f>B49</f>
        <v>7</v>
      </c>
      <c r="K20">
        <f>SUM(B20:I20)</f>
        <v>81.22</v>
      </c>
    </row>
    <row r="21" spans="1:17" x14ac:dyDescent="0.2">
      <c r="A21" s="1" t="s">
        <v>24</v>
      </c>
      <c r="B21" s="5">
        <v>0</v>
      </c>
      <c r="C21" s="5">
        <v>0</v>
      </c>
      <c r="D21" s="5">
        <f>M47</f>
        <v>14.73</v>
      </c>
      <c r="E21" s="5">
        <v>0</v>
      </c>
      <c r="F21" s="5">
        <v>0</v>
      </c>
      <c r="G21" s="5">
        <f>M45</f>
        <v>39.4</v>
      </c>
      <c r="H21" s="5">
        <f>M46</f>
        <v>29.09</v>
      </c>
      <c r="I21" s="5">
        <v>0</v>
      </c>
      <c r="J21" s="1"/>
      <c r="K21">
        <f>SUM(B21:I21)</f>
        <v>83.22</v>
      </c>
    </row>
    <row r="22" spans="1:17" x14ac:dyDescent="0.2">
      <c r="A22" s="1" t="s">
        <v>25</v>
      </c>
      <c r="B22" s="5">
        <v>0</v>
      </c>
      <c r="C22" s="5">
        <f>F45*4</f>
        <v>32</v>
      </c>
      <c r="D22" s="5">
        <v>0</v>
      </c>
      <c r="E22" s="5">
        <v>0</v>
      </c>
      <c r="F22" s="5">
        <f>F46*4</f>
        <v>0</v>
      </c>
      <c r="G22" s="5">
        <v>0</v>
      </c>
      <c r="H22" s="5">
        <v>0</v>
      </c>
      <c r="I22" s="9">
        <v>0</v>
      </c>
      <c r="J22" s="1"/>
      <c r="K22">
        <f>SUM(B22:I22)</f>
        <v>32</v>
      </c>
    </row>
    <row r="23" spans="1:17" x14ac:dyDescent="0.2">
      <c r="A23" s="1" t="s">
        <v>26</v>
      </c>
      <c r="B23" s="5">
        <v>0</v>
      </c>
      <c r="C23" s="5">
        <v>0</v>
      </c>
      <c r="D23" s="5">
        <f>J45</f>
        <v>26.369999999999997</v>
      </c>
      <c r="E23" s="5">
        <f>J46</f>
        <v>16.259999999999998</v>
      </c>
      <c r="F23" s="5">
        <v>0</v>
      </c>
      <c r="G23" s="5">
        <v>0</v>
      </c>
      <c r="H23" s="5">
        <v>0</v>
      </c>
      <c r="I23" s="9">
        <v>3</v>
      </c>
      <c r="J23" s="1">
        <v>3</v>
      </c>
      <c r="K23">
        <f>SUM(B23:J23)</f>
        <v>48.629999999999995</v>
      </c>
    </row>
    <row r="24" spans="1:17" x14ac:dyDescent="0.2">
      <c r="A24" s="1" t="s">
        <v>27</v>
      </c>
      <c r="B24" s="5">
        <f>H45*4</f>
        <v>18.52</v>
      </c>
      <c r="C24" s="5">
        <v>0</v>
      </c>
      <c r="D24" s="5">
        <v>0</v>
      </c>
      <c r="E24" s="5">
        <f>H46*4</f>
        <v>17.559999999999999</v>
      </c>
      <c r="F24" s="5">
        <v>0</v>
      </c>
      <c r="G24" s="5">
        <v>0</v>
      </c>
      <c r="H24" s="5">
        <v>0</v>
      </c>
      <c r="I24" s="9">
        <v>0</v>
      </c>
      <c r="J24" s="1"/>
      <c r="K24">
        <f>SUM(B24:I24)</f>
        <v>36.08</v>
      </c>
    </row>
    <row r="25" spans="1:17" x14ac:dyDescent="0.2">
      <c r="A25" s="2" t="s">
        <v>28</v>
      </c>
      <c r="B25" s="4">
        <v>0</v>
      </c>
      <c r="C25" s="4">
        <f>D46*4</f>
        <v>13.92</v>
      </c>
      <c r="D25" s="4">
        <f>D47*4</f>
        <v>-13.92</v>
      </c>
      <c r="E25" s="4">
        <v>0</v>
      </c>
      <c r="F25" s="4">
        <f>D45*4</f>
        <v>16</v>
      </c>
      <c r="G25" s="4">
        <v>0</v>
      </c>
      <c r="H25" s="4">
        <v>0</v>
      </c>
      <c r="I25" s="4">
        <v>0</v>
      </c>
      <c r="J25" s="1"/>
      <c r="K25" s="3">
        <f>SUM(B25:I25)</f>
        <v>16</v>
      </c>
    </row>
    <row r="26" spans="1:17" x14ac:dyDescent="0.2">
      <c r="A26" s="6" t="s">
        <v>31</v>
      </c>
      <c r="B26" s="12">
        <f>SUM(B20:B25)</f>
        <v>18.52</v>
      </c>
      <c r="C26" s="12">
        <f t="shared" ref="C26:J26" si="1">SUM(C20:C25)</f>
        <v>67.41</v>
      </c>
      <c r="D26" s="12">
        <f t="shared" si="1"/>
        <v>41.91</v>
      </c>
      <c r="E26" s="12">
        <f t="shared" si="1"/>
        <v>33.819999999999993</v>
      </c>
      <c r="F26" s="12">
        <f t="shared" si="1"/>
        <v>36</v>
      </c>
      <c r="G26" s="12">
        <f t="shared" si="1"/>
        <v>39.4</v>
      </c>
      <c r="H26" s="12">
        <f t="shared" si="1"/>
        <v>29.09</v>
      </c>
      <c r="I26" s="12">
        <f t="shared" si="1"/>
        <v>28</v>
      </c>
      <c r="J26" s="11">
        <f t="shared" si="1"/>
        <v>10</v>
      </c>
      <c r="K26">
        <f>SUM(K20:K25)</f>
        <v>297.14999999999998</v>
      </c>
    </row>
    <row r="27" spans="1:17" x14ac:dyDescent="0.2">
      <c r="Q27" s="6"/>
    </row>
    <row r="43" spans="1:22" x14ac:dyDescent="0.2">
      <c r="B43" t="s">
        <v>8</v>
      </c>
      <c r="D43" t="s">
        <v>7</v>
      </c>
      <c r="F43" t="s">
        <v>9</v>
      </c>
      <c r="H43" t="s">
        <v>10</v>
      </c>
      <c r="J43" t="s">
        <v>11</v>
      </c>
      <c r="L43" t="s">
        <v>12</v>
      </c>
    </row>
    <row r="44" spans="1:22" x14ac:dyDescent="0.2">
      <c r="A44" t="s">
        <v>13</v>
      </c>
      <c r="B44">
        <v>83.22</v>
      </c>
      <c r="C44" t="s">
        <v>16</v>
      </c>
      <c r="D44">
        <v>9.02</v>
      </c>
      <c r="E44" t="s">
        <v>16</v>
      </c>
      <c r="F44">
        <v>8</v>
      </c>
      <c r="G44" t="s">
        <v>16</v>
      </c>
      <c r="H44">
        <v>9.02</v>
      </c>
      <c r="I44" t="s">
        <v>16</v>
      </c>
      <c r="J44">
        <f>J45+J46</f>
        <v>42.629999999999995</v>
      </c>
      <c r="L44" t="s">
        <v>16</v>
      </c>
      <c r="M44">
        <v>83.22</v>
      </c>
      <c r="Q44" t="s">
        <v>34</v>
      </c>
      <c r="U44" s="7">
        <v>0</v>
      </c>
      <c r="V44">
        <f>U44*4</f>
        <v>0</v>
      </c>
    </row>
    <row r="45" spans="1:22" x14ac:dyDescent="0.2">
      <c r="A45" t="s">
        <v>14</v>
      </c>
      <c r="B45">
        <v>20</v>
      </c>
      <c r="C45" t="s">
        <v>14</v>
      </c>
      <c r="D45">
        <v>4</v>
      </c>
      <c r="E45" t="s">
        <v>17</v>
      </c>
      <c r="F45">
        <f>F44-H32-H33</f>
        <v>8</v>
      </c>
      <c r="G45" t="s">
        <v>20</v>
      </c>
      <c r="H45">
        <f>H44-H46</f>
        <v>4.63</v>
      </c>
      <c r="I45" t="s">
        <v>36</v>
      </c>
      <c r="J45">
        <f>SUM(V44:V46)</f>
        <v>26.369999999999997</v>
      </c>
      <c r="L45" t="s">
        <v>6</v>
      </c>
      <c r="M45">
        <v>39.4</v>
      </c>
      <c r="Q45" t="s">
        <v>33</v>
      </c>
      <c r="U45" s="7">
        <v>5.9</v>
      </c>
    </row>
    <row r="46" spans="1:22" x14ac:dyDescent="0.2">
      <c r="A46" t="s">
        <v>17</v>
      </c>
      <c r="B46">
        <f>B44-B45-B47-B48-B49</f>
        <v>21.489999999999995</v>
      </c>
      <c r="C46" t="s">
        <v>17</v>
      </c>
      <c r="D46">
        <v>3.48</v>
      </c>
      <c r="E46" t="s">
        <v>14</v>
      </c>
      <c r="F46">
        <f>H32+H33</f>
        <v>0</v>
      </c>
      <c r="G46" t="s">
        <v>19</v>
      </c>
      <c r="H46">
        <v>4.3899999999999997</v>
      </c>
      <c r="I46" t="s">
        <v>4</v>
      </c>
      <c r="J46">
        <f>U47*3+V48</f>
        <v>16.259999999999998</v>
      </c>
      <c r="L46" t="s">
        <v>21</v>
      </c>
      <c r="M46">
        <f>M44-M45-M47</f>
        <v>29.09</v>
      </c>
      <c r="Q46" t="s">
        <v>32</v>
      </c>
      <c r="R46">
        <v>1.18</v>
      </c>
      <c r="S46">
        <v>1.18</v>
      </c>
      <c r="T46">
        <v>6.43</v>
      </c>
      <c r="U46" s="7">
        <f>SUM(R46:T46)</f>
        <v>8.7899999999999991</v>
      </c>
      <c r="V46">
        <f>U46*3</f>
        <v>26.369999999999997</v>
      </c>
    </row>
    <row r="47" spans="1:22" x14ac:dyDescent="0.2">
      <c r="A47" t="s">
        <v>15</v>
      </c>
      <c r="B47">
        <v>14.73</v>
      </c>
      <c r="C47" t="s">
        <v>18</v>
      </c>
      <c r="D47">
        <f>F33-D46</f>
        <v>-3.48</v>
      </c>
      <c r="L47" t="s">
        <v>15</v>
      </c>
      <c r="M47">
        <v>14.73</v>
      </c>
      <c r="Q47" t="s">
        <v>35</v>
      </c>
      <c r="U47" s="7">
        <f>1.67*2</f>
        <v>3.34</v>
      </c>
    </row>
    <row r="48" spans="1:22" x14ac:dyDescent="0.2">
      <c r="A48" t="s">
        <v>38</v>
      </c>
      <c r="B48">
        <v>20</v>
      </c>
      <c r="Q48" t="s">
        <v>4</v>
      </c>
      <c r="S48">
        <v>0.66</v>
      </c>
      <c r="T48">
        <v>0.9</v>
      </c>
      <c r="U48" s="7">
        <f>S48+T48</f>
        <v>1.56</v>
      </c>
      <c r="V48">
        <f>U48*4</f>
        <v>6.24</v>
      </c>
    </row>
    <row r="49" spans="1:2" x14ac:dyDescent="0.2">
      <c r="A49">
        <v>250</v>
      </c>
      <c r="B49"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absorption_coefficients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Skoda</dc:creator>
  <cp:lastModifiedBy>Michael Skoda</cp:lastModifiedBy>
  <dcterms:created xsi:type="dcterms:W3CDTF">2025-12-03T19:00:12Z</dcterms:created>
  <dcterms:modified xsi:type="dcterms:W3CDTF">2025-12-03T19:00:12Z</dcterms:modified>
</cp:coreProperties>
</file>